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kento\Downloads\"/>
    </mc:Choice>
  </mc:AlternateContent>
  <xr:revisionPtr revIDLastSave="0" documentId="13_ncr:1_{1D22AE05-74B2-4EAE-9B20-75A4E7BC9B48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W24" i="1" l="1"/>
  <c r="N7" i="1" s="1"/>
  <c r="Q24" i="1"/>
  <c r="N6" i="1" s="1"/>
  <c r="K24" i="1"/>
  <c r="N5" i="1" s="1"/>
  <c r="E24" i="1"/>
  <c r="N4" i="1" s="1"/>
  <c r="I21" i="1"/>
  <c r="K21" i="1" s="1"/>
  <c r="I20" i="1"/>
  <c r="K20" i="1" s="1"/>
  <c r="U19" i="1"/>
  <c r="W19" i="1" s="1"/>
  <c r="O19" i="1"/>
  <c r="Q19" i="1" s="1"/>
  <c r="I19" i="1"/>
  <c r="K19" i="1" s="1"/>
  <c r="D19" i="1"/>
  <c r="C19" i="1"/>
  <c r="E19" i="1" s="1"/>
  <c r="O18" i="1"/>
  <c r="Q18" i="1" s="1"/>
  <c r="I18" i="1"/>
  <c r="K18" i="1" s="1"/>
  <c r="D18" i="1"/>
  <c r="C18" i="1"/>
  <c r="E18" i="1" s="1"/>
  <c r="I16" i="1"/>
  <c r="K16" i="1" s="1"/>
  <c r="C16" i="1"/>
  <c r="E16" i="1" s="1"/>
  <c r="U15" i="1"/>
  <c r="W15" i="1" s="1"/>
  <c r="I15" i="1"/>
  <c r="K15" i="1" s="1"/>
  <c r="C15" i="1"/>
  <c r="E15" i="1" s="1"/>
  <c r="U14" i="1"/>
  <c r="W14" i="1" s="1"/>
  <c r="O14" i="1"/>
  <c r="Q14" i="1" s="1"/>
  <c r="I14" i="1"/>
  <c r="K14" i="1" s="1"/>
  <c r="C14" i="1"/>
  <c r="E14" i="1" s="1"/>
  <c r="U13" i="1"/>
  <c r="W13" i="1" s="1"/>
  <c r="O13" i="1"/>
  <c r="Q13" i="1" s="1"/>
  <c r="I13" i="1"/>
  <c r="K13" i="1" s="1"/>
  <c r="C13" i="1"/>
  <c r="E13" i="1" s="1"/>
  <c r="U12" i="1"/>
  <c r="U18" i="1" s="1"/>
  <c r="W18" i="1" s="1"/>
  <c r="O12" i="1"/>
  <c r="Q12" i="1" s="1"/>
  <c r="I12" i="1"/>
  <c r="K12" i="1" s="1"/>
  <c r="C12" i="1"/>
  <c r="E12" i="1" s="1"/>
  <c r="E22" i="1" l="1"/>
  <c r="E23" i="1" s="1"/>
  <c r="W12" i="1"/>
  <c r="Q22" i="1"/>
  <c r="M6" i="1" s="1"/>
  <c r="W22" i="1"/>
  <c r="K22" i="1"/>
  <c r="M4" i="1" l="1"/>
  <c r="W23" i="1"/>
  <c r="M7" i="1"/>
  <c r="Q23" i="1"/>
  <c r="M5" i="1"/>
  <c r="K23" i="1"/>
</calcChain>
</file>

<file path=xl/sharedStrings.xml><?xml version="1.0" encoding="utf-8"?>
<sst xmlns="http://schemas.openxmlformats.org/spreadsheetml/2006/main" count="103" uniqueCount="50">
  <si>
    <t>Стоимость, руб</t>
  </si>
  <si>
    <t>Срок СМР, раб. Дней</t>
  </si>
  <si>
    <t>Введите площадь стен, м2:</t>
  </si>
  <si>
    <t>Гипсовая штукатурка с покраской:</t>
  </si>
  <si>
    <t>Укажите общую (точную или ориентировочную) площадь стен и перегородок в Вашем помещении, обычно площадь стен превышает площадь пола от 3х до 5ти раз.</t>
  </si>
  <si>
    <t>Гипсокартонные листы, обои:</t>
  </si>
  <si>
    <t>1. Оштукатуривание стен, покраска в 2 слоя</t>
  </si>
  <si>
    <t>2. Обшивка стен ГКЛ, поклейка обоев</t>
  </si>
  <si>
    <t>3. Обшивка стен Ламинированным ГКЛ по каркасу</t>
  </si>
  <si>
    <t>4. Обшивка стен Ламинированным ГКЛ на клей</t>
  </si>
  <si>
    <t>Площадь стен:</t>
  </si>
  <si>
    <t>Материалы</t>
  </si>
  <si>
    <t xml:space="preserve">Объем </t>
  </si>
  <si>
    <t xml:space="preserve"> За ед.</t>
  </si>
  <si>
    <t>Сумма, руб.</t>
  </si>
  <si>
    <t>Грунтовка</t>
  </si>
  <si>
    <t>л</t>
  </si>
  <si>
    <t>Каркас для ГКЛ</t>
  </si>
  <si>
    <t>шт</t>
  </si>
  <si>
    <t>Маяк</t>
  </si>
  <si>
    <t>Гипсовая штукатурка</t>
  </si>
  <si>
    <t>кг</t>
  </si>
  <si>
    <t>ГКЛ 12,5мм</t>
  </si>
  <si>
    <t>м2</t>
  </si>
  <si>
    <t>ЛГКЛ Панель Laspan</t>
  </si>
  <si>
    <t>Смесь Кнауф Перлфикс</t>
  </si>
  <si>
    <t>Шпаклёвка</t>
  </si>
  <si>
    <t>Профили для ЛГКЛ W, L, F</t>
  </si>
  <si>
    <t>Серпянка</t>
  </si>
  <si>
    <t>м/п</t>
  </si>
  <si>
    <t>Профили для ЛГКЛ H, L, F</t>
  </si>
  <si>
    <t>Обои + краска</t>
  </si>
  <si>
    <t>Строительно-монтажные работы</t>
  </si>
  <si>
    <t>Штукатурка, шпаклевка</t>
  </si>
  <si>
    <t>По ГКЛ (профиля, ГКЛ)</t>
  </si>
  <si>
    <t>По ГКЛ (профиля)</t>
  </si>
  <si>
    <t>Монтаж мяков</t>
  </si>
  <si>
    <t>Грунтовка, покраска</t>
  </si>
  <si>
    <t>По шпаклёвке швов</t>
  </si>
  <si>
    <t>Монтаж Панелей ЛГКЛ</t>
  </si>
  <si>
    <t>Монтаж ЛГКЛ</t>
  </si>
  <si>
    <t>Поклейка обоев</t>
  </si>
  <si>
    <t>Покраска стен, 2 слоя</t>
  </si>
  <si>
    <t>Итого сумма:</t>
  </si>
  <si>
    <t>Итого стоимость за 1 м2:</t>
  </si>
  <si>
    <t>Итого стоимость за 1 м2</t>
  </si>
  <si>
    <t>Срок выполнения работ, день:</t>
  </si>
  <si>
    <t xml:space="preserve">Таблица для расчёта стоимости материалов и сроков СМР в 4-х вариантах отделки стен для административных и коммерческих помещений.  </t>
  </si>
  <si>
    <t>Ламинированные панели на клей:</t>
  </si>
  <si>
    <t>Ламинированные панели на каркас: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</si>
</sst>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\ ###.00_ ;_ * \-#\ ###.00_ ;_ * &quot;-&quot;??_ ;_ @_ "/>
    <numFmt numFmtId="165" formatCode="_-* #\ ##0.00\ &quot;₽&quot;_-;\-* #\ ##0.00\ &quot;₽&quot;_-;_-* \-??\ &quot;₽&quot;_-;_-@_-"/>
    <numFmt numFmtId="167" formatCode="0.00_ "/>
    <numFmt numFmtId="168" formatCode="_ * #\ ##0.00_ ;_ * \-#\ ##0.00_ ;_ * &quot;-&quot;??_ ;_ @_ "/>
  </numFmts>
  <fonts count="10"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b/>
      <sz val="12"/>
      <color theme="0"/>
      <name val="Calibri"/>
      <charset val="204"/>
      <scheme val="minor"/>
    </font>
    <font>
      <sz val="14"/>
      <color theme="1"/>
      <name val="Calibri"/>
      <charset val="204"/>
      <scheme val="minor"/>
    </font>
    <font>
      <b/>
      <sz val="14"/>
      <color theme="1" tint="0.249977111117893"/>
      <name val="Calibri"/>
      <charset val="204"/>
      <scheme val="minor"/>
    </font>
    <font>
      <b/>
      <sz val="12"/>
      <color theme="1" tint="0.249977111117893"/>
      <name val="Calibri"/>
      <charset val="204"/>
      <scheme val="minor"/>
    </font>
    <font>
      <b/>
      <sz val="12"/>
      <color rgb="FFC00000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>
      <alignment vertical="center"/>
    </xf>
    <xf numFmtId="168" fontId="9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68" fontId="0" fillId="0" borderId="1" xfId="2" applyFont="1" applyBorder="1" applyAlignme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8" fontId="0" fillId="2" borderId="2" xfId="2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8" fontId="0" fillId="0" borderId="2" xfId="2" applyFont="1" applyFill="1" applyBorder="1" applyAlignment="1">
      <alignment horizontal="right"/>
    </xf>
    <xf numFmtId="168" fontId="0" fillId="0" borderId="2" xfId="2" applyFont="1" applyFill="1" applyBorder="1" applyAlignment="1"/>
    <xf numFmtId="168" fontId="0" fillId="0" borderId="2" xfId="2" applyFont="1" applyBorder="1" applyAlignment="1"/>
    <xf numFmtId="168" fontId="0" fillId="2" borderId="2" xfId="2" applyFont="1" applyFill="1" applyBorder="1" applyAlignment="1"/>
    <xf numFmtId="168" fontId="1" fillId="0" borderId="2" xfId="2" applyFont="1" applyBorder="1" applyAlignment="1"/>
    <xf numFmtId="0" fontId="0" fillId="0" borderId="0" xfId="0" applyAlignment="1">
      <alignment horizontal="center"/>
    </xf>
    <xf numFmtId="168" fontId="0" fillId="0" borderId="0" xfId="2" applyFont="1" applyAlignment="1"/>
    <xf numFmtId="0" fontId="3" fillId="4" borderId="0" xfId="0" applyFont="1" applyFill="1" applyAlignment="1">
      <alignment wrapText="1"/>
    </xf>
    <xf numFmtId="0" fontId="0" fillId="4" borderId="0" xfId="0" applyFill="1"/>
    <xf numFmtId="0" fontId="0" fillId="4" borderId="0" xfId="0" applyFill="1" applyAlignment="1">
      <alignment horizontal="center"/>
    </xf>
    <xf numFmtId="168" fontId="0" fillId="4" borderId="0" xfId="2" applyFont="1" applyFill="1" applyAlignment="1"/>
    <xf numFmtId="168" fontId="5" fillId="4" borderId="0" xfId="2" applyFont="1" applyFill="1" applyAlignment="1">
      <alignment horizontal="left"/>
    </xf>
    <xf numFmtId="0" fontId="6" fillId="0" borderId="2" xfId="0" applyFont="1" applyBorder="1"/>
    <xf numFmtId="168" fontId="0" fillId="4" borderId="0" xfId="2" applyFont="1" applyFill="1" applyBorder="1" applyAlignment="1"/>
    <xf numFmtId="168" fontId="0" fillId="0" borderId="0" xfId="2" applyFont="1" applyFill="1" applyBorder="1" applyAlignment="1"/>
    <xf numFmtId="0" fontId="1" fillId="0" borderId="0" xfId="0" applyFont="1"/>
    <xf numFmtId="168" fontId="1" fillId="0" borderId="0" xfId="2" applyFont="1" applyFill="1" applyBorder="1" applyAlignment="1"/>
    <xf numFmtId="0" fontId="1" fillId="0" borderId="0" xfId="0" applyFont="1" applyAlignment="1">
      <alignment vertical="center"/>
    </xf>
    <xf numFmtId="168" fontId="0" fillId="5" borderId="2" xfId="0" applyNumberFormat="1" applyFill="1" applyBorder="1"/>
    <xf numFmtId="167" fontId="1" fillId="0" borderId="2" xfId="1" applyNumberFormat="1" applyFont="1" applyBorder="1" applyAlignment="1"/>
    <xf numFmtId="168" fontId="0" fillId="0" borderId="2" xfId="0" applyNumberFormat="1" applyBorder="1"/>
    <xf numFmtId="164" fontId="1" fillId="0" borderId="2" xfId="2" applyNumberFormat="1" applyFont="1" applyBorder="1" applyAlignment="1"/>
    <xf numFmtId="0" fontId="4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168" fontId="0" fillId="5" borderId="2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168" fontId="0" fillId="2" borderId="2" xfId="2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8" fontId="1" fillId="0" borderId="2" xfId="2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168" fontId="1" fillId="0" borderId="4" xfId="2" applyFont="1" applyBorder="1" applyAlignment="1">
      <alignment horizontal="left"/>
    </xf>
    <xf numFmtId="168" fontId="1" fillId="0" borderId="5" xfId="2" applyFont="1" applyBorder="1" applyAlignment="1">
      <alignment horizontal="left"/>
    </xf>
    <xf numFmtId="168" fontId="7" fillId="4" borderId="0" xfId="2" applyFont="1" applyFill="1" applyAlignment="1">
      <alignment horizontal="left" vertical="top" wrapText="1"/>
    </xf>
    <xf numFmtId="168" fontId="0" fillId="5" borderId="2" xfId="0" applyNumberFormat="1" applyFill="1" applyBorder="1" applyAlignment="1">
      <alignment horizontal="right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20000"/>
      <color rgb="FFD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159385</xdr:colOff>
      <xdr:row>0</xdr:row>
      <xdr:rowOff>9525</xdr:rowOff>
    </xdr:from>
    <xdr:to>
      <xdr:col>1</xdr:col>
      <xdr:colOff>139700</xdr:colOff>
      <xdr:row>3</xdr:row>
      <xdr:rowOff>18415</xdr:rowOff>
    </xdr:to>
    <xdr:pic>
      <xdr:nvPicPr>
        <xdr:cNvPr id="2" name="Изображение 1" descr="Лого Ласпан счет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385" y="9525"/>
          <a:ext cx="1702435" cy="854075"/>
        </a:xfrm>
        <a:prstGeom prst="rect">
          <a:avLst/>
        </a:prstGeom>
      </xdr:spPr>
    </xdr:pic>
    <xdr:clientData/>
  </xdr:twoCellAnchor>
  <xdr:twoCellAnchor>
    <xdr:from>
      <xdr:col>0</xdr:col>
      <xdr:colOff>67310</xdr:colOff>
      <xdr:row>3</xdr:row>
      <xdr:rowOff>89535</xdr:rowOff>
    </xdr:from>
    <xdr:to>
      <xdr:col>1</xdr:col>
      <xdr:colOff>157480</xdr:colOff>
      <xdr:row>7</xdr:row>
      <xdr:rowOff>155575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7310" y="934720"/>
          <a:ext cx="1812290" cy="656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ru-RU" altLang="en-US" sz="1100">
              <a:solidFill>
                <a:schemeClr val="tx1">
                  <a:lumMod val="85000"/>
                  <a:lumOff val="15000"/>
                </a:schemeClr>
              </a:solidFill>
            </a:rPr>
            <a:t>Производитель ламинированных стеновых панелей на основе ГКЛ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45"/>
  <sheetViews>
    <sheetView tabSelected="1" zoomScale="70" zoomScaleNormal="70" workbookViewId="0">
      <selection activeCell="G6" sqref="G6"/>
    </sheetView>
  </sheetViews>
  <sheetFormatPr defaultColWidth="11" defaultRowHeight="15.75"/>
  <cols>
    <col min="1" max="1" width="22.625" customWidth="1"/>
    <col min="2" max="2" width="5.375" style="14" customWidth="1"/>
    <col min="3" max="3" width="10.625" style="15" customWidth="1"/>
    <col min="4" max="4" width="9" style="15" customWidth="1"/>
    <col min="5" max="5" width="12.375" style="15" customWidth="1"/>
    <col min="6" max="6" width="3.75" customWidth="1"/>
    <col min="7" max="7" width="24.375" customWidth="1"/>
    <col min="8" max="8" width="6.25" customWidth="1"/>
    <col min="11" max="11" width="13.75" customWidth="1"/>
    <col min="12" max="12" width="3.375" customWidth="1"/>
    <col min="13" max="13" width="26.25" customWidth="1"/>
    <col min="14" max="14" width="6.625" customWidth="1"/>
    <col min="17" max="17" width="13.25"/>
    <col min="18" max="18" width="3.25" customWidth="1"/>
    <col min="19" max="19" width="21.375" customWidth="1"/>
    <col min="20" max="20" width="6.375" customWidth="1"/>
    <col min="21" max="21" width="14.25" customWidth="1"/>
    <col min="22" max="22" width="8" customWidth="1"/>
    <col min="23" max="23" width="14.875" customWidth="1"/>
  </cols>
  <sheetData>
    <row r="1" spans="1:24" ht="15.9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/>
      <c r="S1" s="17"/>
      <c r="T1" s="17"/>
      <c r="U1" s="17"/>
      <c r="V1" s="17"/>
      <c r="W1" s="17"/>
      <c r="X1" s="17"/>
    </row>
    <row r="2" spans="1:24" ht="35.1" customHeight="1">
      <c r="A2" s="17"/>
      <c r="B2" s="18"/>
      <c r="C2" s="19"/>
      <c r="D2" s="31" t="s">
        <v>47</v>
      </c>
      <c r="E2" s="31"/>
      <c r="F2" s="31"/>
      <c r="G2" s="31"/>
      <c r="H2" s="31"/>
      <c r="I2" s="31"/>
      <c r="J2" s="31"/>
      <c r="K2" s="31"/>
      <c r="L2" s="31"/>
      <c r="M2" s="3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>
      <c r="A3" s="17"/>
      <c r="B3" s="18"/>
      <c r="C3" s="19"/>
      <c r="D3" s="19"/>
      <c r="E3" s="19"/>
      <c r="F3" s="17"/>
      <c r="G3" s="17"/>
      <c r="H3" s="17"/>
      <c r="I3" s="17"/>
      <c r="J3" s="17"/>
      <c r="K3" s="17"/>
      <c r="L3" s="17"/>
      <c r="M3" s="18" t="s">
        <v>0</v>
      </c>
      <c r="N3" s="32" t="s">
        <v>1</v>
      </c>
      <c r="O3" s="32"/>
      <c r="P3" s="17"/>
      <c r="Q3" s="17"/>
      <c r="R3" s="17"/>
      <c r="S3" s="17"/>
      <c r="T3" s="17"/>
      <c r="U3" s="17"/>
      <c r="V3" s="17"/>
      <c r="W3" s="17"/>
      <c r="X3" s="17"/>
    </row>
    <row r="4" spans="1:24">
      <c r="A4" s="17"/>
      <c r="B4" s="18"/>
      <c r="C4" s="19"/>
      <c r="D4" s="20" t="s">
        <v>2</v>
      </c>
      <c r="E4" s="19"/>
      <c r="F4" s="19"/>
      <c r="G4" s="21">
        <v>1000</v>
      </c>
      <c r="H4" s="17"/>
      <c r="I4" s="17" t="s">
        <v>3</v>
      </c>
      <c r="J4" s="17"/>
      <c r="K4" s="17"/>
      <c r="L4" s="17"/>
      <c r="M4" s="27">
        <f>E22</f>
        <v>1146940</v>
      </c>
      <c r="N4" s="33">
        <f>E24</f>
        <v>21.008403361344538</v>
      </c>
      <c r="O4" s="33"/>
      <c r="P4" s="17"/>
      <c r="Q4" s="17"/>
      <c r="R4" s="17"/>
      <c r="S4" s="17"/>
      <c r="T4" s="17"/>
      <c r="U4" s="17"/>
      <c r="V4" s="17"/>
      <c r="W4" s="17"/>
      <c r="X4" s="17"/>
    </row>
    <row r="5" spans="1:24">
      <c r="A5" s="17"/>
      <c r="B5" s="18"/>
      <c r="C5" s="19"/>
      <c r="D5" s="44" t="s">
        <v>4</v>
      </c>
      <c r="E5" s="44"/>
      <c r="F5" s="17"/>
      <c r="G5" s="17"/>
      <c r="H5" s="17"/>
      <c r="I5" s="17" t="s">
        <v>5</v>
      </c>
      <c r="J5" s="17"/>
      <c r="K5" s="17"/>
      <c r="L5" s="17"/>
      <c r="M5" s="27">
        <f>K22</f>
        <v>1312350</v>
      </c>
      <c r="N5" s="33">
        <f>K24</f>
        <v>19.011406844106464</v>
      </c>
      <c r="O5" s="33"/>
      <c r="P5" s="17"/>
      <c r="Q5" s="17"/>
      <c r="R5" s="17"/>
      <c r="S5" s="17"/>
      <c r="T5" s="17"/>
      <c r="U5" s="17"/>
      <c r="V5" s="17"/>
      <c r="W5" s="17"/>
      <c r="X5" s="17"/>
    </row>
    <row r="6" spans="1:24">
      <c r="A6" s="17"/>
      <c r="B6" s="18"/>
      <c r="C6" s="19"/>
      <c r="D6" s="44"/>
      <c r="E6" s="44"/>
      <c r="F6" s="17"/>
      <c r="G6" s="17"/>
      <c r="H6" s="17"/>
      <c r="I6" s="17" t="s">
        <v>49</v>
      </c>
      <c r="J6" s="17"/>
      <c r="K6" s="17"/>
      <c r="L6" s="17"/>
      <c r="M6" s="27">
        <f>Q22</f>
        <v>998025</v>
      </c>
      <c r="N6" s="33">
        <f>Q24</f>
        <v>9.0909090909090917</v>
      </c>
      <c r="O6" s="33"/>
      <c r="P6" s="17"/>
      <c r="Q6" s="17"/>
      <c r="R6" s="17"/>
      <c r="S6" s="17"/>
      <c r="T6" s="17"/>
      <c r="U6" s="17"/>
      <c r="V6" s="17"/>
      <c r="W6" s="17"/>
      <c r="X6" s="17"/>
    </row>
    <row r="7" spans="1:24">
      <c r="A7" s="17"/>
      <c r="B7" s="18"/>
      <c r="C7" s="19"/>
      <c r="D7" s="44"/>
      <c r="E7" s="44"/>
      <c r="F7" s="17"/>
      <c r="G7" s="17"/>
      <c r="H7" s="17"/>
      <c r="I7" s="17" t="s">
        <v>48</v>
      </c>
      <c r="J7" s="17"/>
      <c r="K7" s="17"/>
      <c r="L7" s="17"/>
      <c r="M7" s="27">
        <f>W22</f>
        <v>839600</v>
      </c>
      <c r="N7" s="45">
        <f>W24</f>
        <v>6.25</v>
      </c>
      <c r="O7" s="45"/>
      <c r="P7" s="17"/>
      <c r="Q7" s="17"/>
      <c r="R7" s="17"/>
      <c r="S7" s="17"/>
      <c r="T7" s="17"/>
      <c r="U7" s="17"/>
      <c r="V7" s="17"/>
      <c r="W7" s="17"/>
      <c r="X7" s="17"/>
    </row>
    <row r="8" spans="1:24">
      <c r="A8" s="17"/>
      <c r="B8" s="18"/>
      <c r="C8" s="19"/>
      <c r="D8" s="44"/>
      <c r="E8" s="4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30" customHeight="1">
      <c r="A9" s="34" t="s">
        <v>6</v>
      </c>
      <c r="B9" s="34"/>
      <c r="C9" s="34"/>
      <c r="D9" s="34"/>
      <c r="E9" s="34"/>
      <c r="F9" s="17"/>
      <c r="G9" s="34" t="s">
        <v>7</v>
      </c>
      <c r="H9" s="34"/>
      <c r="I9" s="34"/>
      <c r="J9" s="34"/>
      <c r="K9" s="34"/>
      <c r="L9" s="17"/>
      <c r="M9" s="34" t="s">
        <v>8</v>
      </c>
      <c r="N9" s="34"/>
      <c r="O9" s="34"/>
      <c r="P9" s="34"/>
      <c r="Q9" s="34"/>
      <c r="R9" s="17"/>
      <c r="S9" s="34" t="s">
        <v>9</v>
      </c>
      <c r="T9" s="34"/>
      <c r="U9" s="34"/>
      <c r="V9" s="34"/>
      <c r="W9" s="34"/>
      <c r="X9" s="17"/>
    </row>
    <row r="10" spans="1:24">
      <c r="A10" s="1" t="s">
        <v>10</v>
      </c>
      <c r="B10" s="2"/>
      <c r="C10" s="3"/>
      <c r="D10" s="3"/>
      <c r="E10" s="3"/>
      <c r="F10" s="17"/>
      <c r="G10" s="1" t="s">
        <v>10</v>
      </c>
      <c r="H10" s="2"/>
      <c r="I10" s="3"/>
      <c r="J10" s="3"/>
      <c r="K10" s="3"/>
      <c r="L10" s="17"/>
      <c r="M10" s="1" t="s">
        <v>10</v>
      </c>
      <c r="N10" s="2"/>
      <c r="O10" s="3"/>
      <c r="P10" s="3"/>
      <c r="Q10" s="3"/>
      <c r="R10" s="17"/>
      <c r="S10" s="1" t="s">
        <v>10</v>
      </c>
      <c r="T10" s="2"/>
      <c r="U10" s="3"/>
      <c r="V10" s="3"/>
      <c r="W10" s="3"/>
      <c r="X10" s="17"/>
    </row>
    <row r="11" spans="1:24">
      <c r="A11" s="4" t="s">
        <v>11</v>
      </c>
      <c r="B11" s="35" t="s">
        <v>12</v>
      </c>
      <c r="C11" s="36"/>
      <c r="D11" s="6" t="s">
        <v>13</v>
      </c>
      <c r="E11" s="6" t="s">
        <v>14</v>
      </c>
      <c r="F11" s="17"/>
      <c r="G11" s="4" t="s">
        <v>11</v>
      </c>
      <c r="H11" s="35" t="s">
        <v>12</v>
      </c>
      <c r="I11" s="36"/>
      <c r="J11" s="6" t="s">
        <v>13</v>
      </c>
      <c r="K11" s="6" t="s">
        <v>14</v>
      </c>
      <c r="L11" s="17"/>
      <c r="M11" s="4" t="s">
        <v>11</v>
      </c>
      <c r="N11" s="35" t="s">
        <v>12</v>
      </c>
      <c r="O11" s="36"/>
      <c r="P11" s="6" t="s">
        <v>13</v>
      </c>
      <c r="Q11" s="6" t="s">
        <v>14</v>
      </c>
      <c r="R11" s="17"/>
      <c r="S11" s="4" t="s">
        <v>11</v>
      </c>
      <c r="T11" s="35" t="s">
        <v>12</v>
      </c>
      <c r="U11" s="36"/>
      <c r="V11" s="6" t="s">
        <v>13</v>
      </c>
      <c r="W11" s="6" t="s">
        <v>14</v>
      </c>
      <c r="X11" s="17"/>
    </row>
    <row r="12" spans="1:24">
      <c r="A12" s="7" t="s">
        <v>15</v>
      </c>
      <c r="B12" s="8" t="s">
        <v>16</v>
      </c>
      <c r="C12" s="9">
        <f>G4*0.7</f>
        <v>700</v>
      </c>
      <c r="D12" s="10">
        <v>27</v>
      </c>
      <c r="E12" s="11">
        <f>C12*D12</f>
        <v>18900</v>
      </c>
      <c r="F12" s="17"/>
      <c r="G12" s="7" t="s">
        <v>17</v>
      </c>
      <c r="H12" s="8" t="s">
        <v>18</v>
      </c>
      <c r="I12" s="9">
        <f>G4*0.987</f>
        <v>987</v>
      </c>
      <c r="J12" s="11">
        <v>175</v>
      </c>
      <c r="K12" s="11">
        <f>I12*J12</f>
        <v>172725</v>
      </c>
      <c r="L12" s="17"/>
      <c r="M12" s="7" t="s">
        <v>17</v>
      </c>
      <c r="N12" s="8" t="s">
        <v>18</v>
      </c>
      <c r="O12" s="11">
        <f>G4*0.987</f>
        <v>987</v>
      </c>
      <c r="P12" s="11">
        <v>175</v>
      </c>
      <c r="Q12" s="11">
        <f>O12*P12</f>
        <v>172725</v>
      </c>
      <c r="R12" s="17"/>
      <c r="S12" s="7" t="s">
        <v>19</v>
      </c>
      <c r="T12" s="8" t="s">
        <v>18</v>
      </c>
      <c r="U12" s="9">
        <f>G4*0.22</f>
        <v>220</v>
      </c>
      <c r="V12" s="11">
        <v>27</v>
      </c>
      <c r="W12" s="11">
        <f>U12*V12</f>
        <v>5940</v>
      </c>
      <c r="X12" s="17"/>
    </row>
    <row r="13" spans="1:24">
      <c r="A13" s="7" t="s">
        <v>20</v>
      </c>
      <c r="B13" s="8" t="s">
        <v>21</v>
      </c>
      <c r="C13" s="9">
        <f>G4*9</f>
        <v>9000</v>
      </c>
      <c r="D13" s="11">
        <v>9.6999999999999993</v>
      </c>
      <c r="E13" s="11">
        <f>C13*D13</f>
        <v>87300</v>
      </c>
      <c r="F13" s="17"/>
      <c r="G13" s="7" t="s">
        <v>22</v>
      </c>
      <c r="H13" s="8" t="s">
        <v>23</v>
      </c>
      <c r="I13" s="9">
        <f>G4</f>
        <v>1000</v>
      </c>
      <c r="J13" s="11">
        <v>125</v>
      </c>
      <c r="K13" s="11">
        <f>I13*J13</f>
        <v>125000</v>
      </c>
      <c r="L13" s="17"/>
      <c r="M13" s="7" t="s">
        <v>24</v>
      </c>
      <c r="N13" s="8" t="s">
        <v>23</v>
      </c>
      <c r="O13" s="11">
        <f>G4</f>
        <v>1000</v>
      </c>
      <c r="P13" s="11">
        <v>325</v>
      </c>
      <c r="Q13" s="11">
        <f>O13*P13</f>
        <v>325000</v>
      </c>
      <c r="R13" s="17"/>
      <c r="S13" s="7" t="s">
        <v>25</v>
      </c>
      <c r="T13" s="8" t="s">
        <v>21</v>
      </c>
      <c r="U13" s="9">
        <f>G4*4</f>
        <v>4000</v>
      </c>
      <c r="V13" s="11">
        <v>15</v>
      </c>
      <c r="W13" s="11">
        <f>U13*V13</f>
        <v>60000</v>
      </c>
      <c r="X13" s="17"/>
    </row>
    <row r="14" spans="1:24">
      <c r="A14" s="7" t="s">
        <v>19</v>
      </c>
      <c r="B14" s="8" t="s">
        <v>18</v>
      </c>
      <c r="C14" s="9">
        <f>G4*0.22</f>
        <v>220</v>
      </c>
      <c r="D14" s="11">
        <v>27</v>
      </c>
      <c r="E14" s="11">
        <f>C14*D14</f>
        <v>5940</v>
      </c>
      <c r="F14" s="17"/>
      <c r="G14" s="7" t="s">
        <v>26</v>
      </c>
      <c r="H14" s="8" t="s">
        <v>21</v>
      </c>
      <c r="I14" s="9">
        <f>G4*1.17</f>
        <v>1170</v>
      </c>
      <c r="J14" s="11">
        <v>15</v>
      </c>
      <c r="K14" s="11">
        <f>I14*J14</f>
        <v>17550</v>
      </c>
      <c r="L14" s="17"/>
      <c r="M14" s="7" t="s">
        <v>27</v>
      </c>
      <c r="N14" s="8" t="s">
        <v>18</v>
      </c>
      <c r="O14" s="11">
        <f>G4*0.34</f>
        <v>340</v>
      </c>
      <c r="P14" s="11">
        <v>295</v>
      </c>
      <c r="Q14" s="11">
        <f>O14*P14</f>
        <v>100300</v>
      </c>
      <c r="R14" s="17"/>
      <c r="S14" s="7" t="s">
        <v>24</v>
      </c>
      <c r="T14" s="8" t="s">
        <v>23</v>
      </c>
      <c r="U14" s="11">
        <f>G4</f>
        <v>1000</v>
      </c>
      <c r="V14" s="11">
        <v>325</v>
      </c>
      <c r="W14" s="11">
        <f>U14*V14</f>
        <v>325000</v>
      </c>
      <c r="X14" s="17"/>
    </row>
    <row r="15" spans="1:24">
      <c r="A15" s="7" t="s">
        <v>26</v>
      </c>
      <c r="B15" s="8" t="s">
        <v>21</v>
      </c>
      <c r="C15" s="9">
        <f>G4*0.32</f>
        <v>320</v>
      </c>
      <c r="D15" s="11">
        <v>15</v>
      </c>
      <c r="E15" s="11">
        <f>C15*D15</f>
        <v>4800</v>
      </c>
      <c r="F15" s="17"/>
      <c r="G15" s="7" t="s">
        <v>28</v>
      </c>
      <c r="H15" s="8" t="s">
        <v>29</v>
      </c>
      <c r="I15" s="9">
        <f>G4*0.83</f>
        <v>830</v>
      </c>
      <c r="J15" s="11">
        <v>2.5</v>
      </c>
      <c r="K15" s="11">
        <f>I15*J15</f>
        <v>2075</v>
      </c>
      <c r="L15" s="17"/>
      <c r="M15" s="7"/>
      <c r="N15" s="7"/>
      <c r="O15" s="7"/>
      <c r="P15" s="7"/>
      <c r="Q15" s="7"/>
      <c r="R15" s="17"/>
      <c r="S15" s="7" t="s">
        <v>30</v>
      </c>
      <c r="T15" s="8" t="s">
        <v>18</v>
      </c>
      <c r="U15" s="11">
        <f>G4*0.34</f>
        <v>340</v>
      </c>
      <c r="V15" s="11">
        <v>285</v>
      </c>
      <c r="W15" s="11">
        <f>U15*V15</f>
        <v>96900</v>
      </c>
      <c r="X15" s="17"/>
    </row>
    <row r="16" spans="1:24">
      <c r="A16" s="7" t="s">
        <v>31</v>
      </c>
      <c r="B16" s="8" t="s">
        <v>21</v>
      </c>
      <c r="C16" s="9">
        <f>G4</f>
        <v>1000</v>
      </c>
      <c r="D16" s="11">
        <v>165</v>
      </c>
      <c r="E16" s="11">
        <f>C16*D16</f>
        <v>165000</v>
      </c>
      <c r="F16" s="17"/>
      <c r="G16" s="7" t="s">
        <v>31</v>
      </c>
      <c r="H16" s="8" t="s">
        <v>23</v>
      </c>
      <c r="I16" s="9">
        <f>G4</f>
        <v>1000</v>
      </c>
      <c r="J16" s="11">
        <v>165</v>
      </c>
      <c r="K16" s="11">
        <f>I16*J16</f>
        <v>165000</v>
      </c>
      <c r="L16" s="17"/>
      <c r="M16" s="7"/>
      <c r="N16" s="7"/>
      <c r="O16" s="7"/>
      <c r="P16" s="7"/>
      <c r="Q16" s="7"/>
      <c r="R16" s="17"/>
      <c r="S16" s="7"/>
      <c r="T16" s="8"/>
      <c r="U16" s="11"/>
      <c r="V16" s="11"/>
      <c r="W16" s="11"/>
      <c r="X16" s="17"/>
    </row>
    <row r="17" spans="1:24">
      <c r="A17" s="4" t="s">
        <v>32</v>
      </c>
      <c r="B17" s="5"/>
      <c r="C17" s="12"/>
      <c r="D17" s="12"/>
      <c r="E17" s="12"/>
      <c r="F17" s="17"/>
      <c r="G17" s="4" t="s">
        <v>32</v>
      </c>
      <c r="H17" s="5"/>
      <c r="I17" s="12"/>
      <c r="J17" s="12"/>
      <c r="K17" s="12"/>
      <c r="L17" s="17"/>
      <c r="M17" s="4" t="s">
        <v>32</v>
      </c>
      <c r="N17" s="5"/>
      <c r="O17" s="12"/>
      <c r="P17" s="12"/>
      <c r="Q17" s="12"/>
      <c r="R17" s="17"/>
      <c r="S17" s="4" t="s">
        <v>32</v>
      </c>
      <c r="T17" s="5"/>
      <c r="U17" s="12"/>
      <c r="V17" s="12"/>
      <c r="W17" s="12"/>
      <c r="X17" s="17"/>
    </row>
    <row r="18" spans="1:24">
      <c r="A18" s="7" t="s">
        <v>33</v>
      </c>
      <c r="B18" s="8" t="s">
        <v>23</v>
      </c>
      <c r="C18" s="11">
        <f>G4</f>
        <v>1000</v>
      </c>
      <c r="D18" s="11">
        <f>380+45</f>
        <v>425</v>
      </c>
      <c r="E18" s="11">
        <f>C18*D18</f>
        <v>425000</v>
      </c>
      <c r="F18" s="17"/>
      <c r="G18" s="7" t="s">
        <v>34</v>
      </c>
      <c r="H18" s="8" t="s">
        <v>23</v>
      </c>
      <c r="I18" s="11">
        <f>G4</f>
        <v>1000</v>
      </c>
      <c r="J18" s="11">
        <v>300</v>
      </c>
      <c r="K18" s="11">
        <f t="shared" ref="K18:K21" si="0">I18*J18</f>
        <v>300000</v>
      </c>
      <c r="L18" s="17"/>
      <c r="M18" s="7" t="s">
        <v>35</v>
      </c>
      <c r="N18" s="8" t="s">
        <v>23</v>
      </c>
      <c r="O18" s="11">
        <f>G4</f>
        <v>1000</v>
      </c>
      <c r="P18" s="11">
        <v>150</v>
      </c>
      <c r="Q18" s="11">
        <f>O18*P18</f>
        <v>150000</v>
      </c>
      <c r="R18" s="17"/>
      <c r="S18" s="7" t="s">
        <v>36</v>
      </c>
      <c r="T18" s="7" t="s">
        <v>18</v>
      </c>
      <c r="U18" s="29">
        <f>U12</f>
        <v>220</v>
      </c>
      <c r="V18" s="7">
        <v>35</v>
      </c>
      <c r="W18" s="11">
        <f>U18*V18</f>
        <v>7700</v>
      </c>
      <c r="X18" s="17"/>
    </row>
    <row r="19" spans="1:24">
      <c r="A19" s="7" t="s">
        <v>37</v>
      </c>
      <c r="B19" s="8" t="s">
        <v>23</v>
      </c>
      <c r="C19" s="11">
        <f>G4</f>
        <v>1000</v>
      </c>
      <c r="D19" s="11">
        <f>190+250</f>
        <v>440</v>
      </c>
      <c r="E19" s="11">
        <f>C19*D19</f>
        <v>440000</v>
      </c>
      <c r="F19" s="17"/>
      <c r="G19" s="7" t="s">
        <v>38</v>
      </c>
      <c r="H19" s="8" t="s">
        <v>29</v>
      </c>
      <c r="I19" s="11">
        <f>G4</f>
        <v>1000</v>
      </c>
      <c r="J19" s="11">
        <v>45</v>
      </c>
      <c r="K19" s="11">
        <f t="shared" si="0"/>
        <v>45000</v>
      </c>
      <c r="L19" s="17"/>
      <c r="M19" s="7" t="s">
        <v>39</v>
      </c>
      <c r="N19" s="8" t="s">
        <v>23</v>
      </c>
      <c r="O19" s="11">
        <f>G4</f>
        <v>1000</v>
      </c>
      <c r="P19" s="11">
        <v>250</v>
      </c>
      <c r="Q19" s="11">
        <f>O19*P19</f>
        <v>250000</v>
      </c>
      <c r="R19" s="17"/>
      <c r="S19" s="7" t="s">
        <v>40</v>
      </c>
      <c r="T19" s="8" t="s">
        <v>23</v>
      </c>
      <c r="U19" s="11">
        <f>G4</f>
        <v>1000</v>
      </c>
      <c r="V19" s="7">
        <v>350</v>
      </c>
      <c r="W19" s="11">
        <f>U19*V19</f>
        <v>350000</v>
      </c>
      <c r="X19" s="17"/>
    </row>
    <row r="20" spans="1:24">
      <c r="A20" s="7"/>
      <c r="B20" s="8"/>
      <c r="C20" s="11"/>
      <c r="D20" s="11"/>
      <c r="E20" s="11"/>
      <c r="F20" s="17"/>
      <c r="G20" s="7" t="s">
        <v>41</v>
      </c>
      <c r="H20" s="8" t="s">
        <v>23</v>
      </c>
      <c r="I20" s="11">
        <f>G4</f>
        <v>1000</v>
      </c>
      <c r="J20" s="11">
        <v>300</v>
      </c>
      <c r="K20" s="11">
        <f t="shared" si="0"/>
        <v>300000</v>
      </c>
      <c r="L20" s="17"/>
      <c r="M20" s="7"/>
      <c r="N20" s="7"/>
      <c r="O20" s="7"/>
      <c r="P20" s="7"/>
      <c r="Q20" s="7"/>
      <c r="R20" s="17"/>
      <c r="S20" s="7"/>
      <c r="T20" s="7"/>
      <c r="U20" s="7"/>
      <c r="V20" s="7"/>
      <c r="W20" s="7"/>
      <c r="X20" s="17"/>
    </row>
    <row r="21" spans="1:24">
      <c r="A21" s="7"/>
      <c r="B21" s="8"/>
      <c r="C21" s="11"/>
      <c r="D21" s="11"/>
      <c r="E21" s="11"/>
      <c r="F21" s="17"/>
      <c r="G21" s="7" t="s">
        <v>42</v>
      </c>
      <c r="H21" s="8" t="s">
        <v>23</v>
      </c>
      <c r="I21" s="11">
        <f>G4</f>
        <v>1000</v>
      </c>
      <c r="J21" s="11">
        <v>185</v>
      </c>
      <c r="K21" s="11">
        <f t="shared" si="0"/>
        <v>185000</v>
      </c>
      <c r="L21" s="17"/>
      <c r="M21" s="7"/>
      <c r="N21" s="8"/>
      <c r="O21" s="11"/>
      <c r="P21" s="11"/>
      <c r="Q21" s="11"/>
      <c r="R21" s="17"/>
      <c r="S21" s="7"/>
      <c r="T21" s="8"/>
      <c r="U21" s="11"/>
      <c r="V21" s="11"/>
      <c r="W21" s="11"/>
      <c r="X21" s="17"/>
    </row>
    <row r="22" spans="1:24" ht="23.1" customHeight="1">
      <c r="A22" s="37" t="s">
        <v>43</v>
      </c>
      <c r="B22" s="38"/>
      <c r="C22" s="39"/>
      <c r="D22" s="39"/>
      <c r="E22" s="13">
        <f>SUM(E12:E19)</f>
        <v>1146940</v>
      </c>
      <c r="F22" s="17"/>
      <c r="G22" s="37" t="s">
        <v>43</v>
      </c>
      <c r="H22" s="38"/>
      <c r="I22" s="39"/>
      <c r="J22" s="39"/>
      <c r="K22" s="13">
        <f>SUM(K12:K21)</f>
        <v>1312350</v>
      </c>
      <c r="L22" s="17"/>
      <c r="M22" s="40" t="s">
        <v>43</v>
      </c>
      <c r="N22" s="41"/>
      <c r="O22" s="42"/>
      <c r="P22" s="43"/>
      <c r="Q22" s="13">
        <f>SUM(Q12:Q19)</f>
        <v>998025</v>
      </c>
      <c r="R22" s="17"/>
      <c r="S22" s="40" t="s">
        <v>43</v>
      </c>
      <c r="T22" s="41"/>
      <c r="U22" s="42"/>
      <c r="V22" s="43"/>
      <c r="W22" s="13">
        <f>SUM(W13:W19)</f>
        <v>839600</v>
      </c>
      <c r="X22" s="17"/>
    </row>
    <row r="23" spans="1:24" ht="21" customHeight="1">
      <c r="A23" s="40" t="s">
        <v>44</v>
      </c>
      <c r="B23" s="41"/>
      <c r="C23" s="42"/>
      <c r="D23" s="43"/>
      <c r="E23" s="13">
        <f>E22/G4</f>
        <v>1146.94</v>
      </c>
      <c r="F23" s="17"/>
      <c r="G23" s="40" t="s">
        <v>45</v>
      </c>
      <c r="H23" s="41"/>
      <c r="I23" s="42"/>
      <c r="J23" s="43"/>
      <c r="K23" s="28">
        <f>K22/G4</f>
        <v>1312.35</v>
      </c>
      <c r="L23" s="17"/>
      <c r="M23" s="40" t="s">
        <v>45</v>
      </c>
      <c r="N23" s="41"/>
      <c r="O23" s="42"/>
      <c r="P23" s="43"/>
      <c r="Q23" s="30">
        <f>Q22/G4</f>
        <v>998.02499999999998</v>
      </c>
      <c r="R23" s="17"/>
      <c r="S23" s="40" t="s">
        <v>45</v>
      </c>
      <c r="T23" s="41"/>
      <c r="U23" s="42"/>
      <c r="V23" s="43"/>
      <c r="W23" s="30">
        <f>W22/G4</f>
        <v>839.6</v>
      </c>
      <c r="X23" s="17"/>
    </row>
    <row r="24" spans="1:24" ht="21.95" customHeight="1">
      <c r="A24" s="37" t="s">
        <v>46</v>
      </c>
      <c r="B24" s="37"/>
      <c r="C24" s="37"/>
      <c r="D24" s="37"/>
      <c r="E24" s="13">
        <f>G4/47.6</f>
        <v>21.008403361344538</v>
      </c>
      <c r="F24" s="17"/>
      <c r="G24" s="37" t="s">
        <v>46</v>
      </c>
      <c r="H24" s="37"/>
      <c r="I24" s="37"/>
      <c r="J24" s="37"/>
      <c r="K24" s="13">
        <f>G4/52.6</f>
        <v>19.011406844106464</v>
      </c>
      <c r="L24" s="17"/>
      <c r="M24" s="37" t="s">
        <v>46</v>
      </c>
      <c r="N24" s="37"/>
      <c r="O24" s="37"/>
      <c r="P24" s="37"/>
      <c r="Q24" s="13">
        <f>G4/110</f>
        <v>9.0909090909090917</v>
      </c>
      <c r="R24" s="17"/>
      <c r="S24" s="37" t="s">
        <v>46</v>
      </c>
      <c r="T24" s="37"/>
      <c r="U24" s="37"/>
      <c r="V24" s="37"/>
      <c r="W24" s="13">
        <f>G4/160</f>
        <v>6.25</v>
      </c>
      <c r="X24" s="17"/>
    </row>
    <row r="25" spans="1:24">
      <c r="A25" s="17"/>
      <c r="B25" s="17"/>
      <c r="C25" s="22"/>
      <c r="D25" s="22"/>
      <c r="E25" s="22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1:24">
      <c r="B26"/>
      <c r="C26" s="23"/>
      <c r="D26" s="23"/>
      <c r="E26" s="23"/>
    </row>
    <row r="27" spans="1:24">
      <c r="A27" s="24"/>
      <c r="B27" s="24"/>
      <c r="C27" s="25"/>
      <c r="D27" s="25"/>
      <c r="E27" s="25"/>
    </row>
    <row r="28" spans="1:24">
      <c r="A28" s="24"/>
      <c r="B28" s="24"/>
      <c r="C28" s="25"/>
      <c r="D28" s="25"/>
      <c r="E28" s="25"/>
    </row>
    <row r="29" spans="1:24">
      <c r="B29"/>
      <c r="C29" s="23"/>
      <c r="D29" s="23"/>
      <c r="E29" s="23"/>
    </row>
    <row r="30" spans="1:24" ht="30" customHeight="1">
      <c r="A30" s="26"/>
      <c r="B30" s="26"/>
      <c r="C30" s="26"/>
      <c r="D30" s="26"/>
      <c r="E30" s="26"/>
    </row>
    <row r="31" spans="1:24">
      <c r="B31"/>
      <c r="C31" s="23"/>
      <c r="D31" s="23"/>
      <c r="E31" s="23"/>
    </row>
    <row r="32" spans="1:24">
      <c r="B32"/>
      <c r="C32" s="23"/>
      <c r="D32" s="23"/>
      <c r="E32" s="23"/>
    </row>
    <row r="33" spans="1:5">
      <c r="B33"/>
      <c r="C33" s="23"/>
      <c r="D33" s="23"/>
      <c r="E33" s="23"/>
    </row>
    <row r="34" spans="1:5">
      <c r="B34"/>
      <c r="C34" s="23"/>
      <c r="D34" s="23"/>
      <c r="E34" s="23"/>
    </row>
    <row r="35" spans="1:5">
      <c r="B35"/>
      <c r="C35" s="23"/>
      <c r="D35" s="23"/>
      <c r="E35" s="23"/>
    </row>
    <row r="36" spans="1:5">
      <c r="B36"/>
      <c r="C36" s="23"/>
      <c r="D36" s="23"/>
      <c r="E36" s="23"/>
    </row>
    <row r="37" spans="1:5">
      <c r="B37"/>
      <c r="C37" s="23"/>
      <c r="D37" s="23"/>
      <c r="E37" s="23"/>
    </row>
    <row r="38" spans="1:5">
      <c r="B38"/>
      <c r="C38" s="23"/>
      <c r="D38" s="23"/>
      <c r="E38" s="23"/>
    </row>
    <row r="39" spans="1:5">
      <c r="B39"/>
      <c r="C39" s="23"/>
      <c r="D39" s="23"/>
      <c r="E39" s="23"/>
    </row>
    <row r="40" spans="1:5">
      <c r="B40"/>
      <c r="C40" s="23"/>
      <c r="D40" s="23"/>
      <c r="E40" s="23"/>
    </row>
    <row r="41" spans="1:5">
      <c r="B41"/>
      <c r="C41" s="23"/>
      <c r="D41" s="23"/>
      <c r="E41" s="23"/>
    </row>
    <row r="42" spans="1:5">
      <c r="B42"/>
      <c r="C42" s="23"/>
      <c r="D42" s="23"/>
      <c r="E42" s="23"/>
    </row>
    <row r="43" spans="1:5">
      <c r="A43" s="24"/>
      <c r="B43" s="24"/>
      <c r="C43" s="25"/>
      <c r="D43" s="25"/>
      <c r="E43" s="25"/>
    </row>
    <row r="44" spans="1:5">
      <c r="A44" s="24"/>
      <c r="B44" s="24"/>
      <c r="C44" s="25"/>
      <c r="D44" s="25"/>
      <c r="E44" s="25"/>
    </row>
    <row r="45" spans="1:5">
      <c r="B45"/>
      <c r="C45" s="23"/>
      <c r="D45" s="23"/>
      <c r="E45" s="23"/>
    </row>
  </sheetData>
  <mergeCells count="27">
    <mergeCell ref="A24:D24"/>
    <mergeCell ref="G24:J24"/>
    <mergeCell ref="M24:P24"/>
    <mergeCell ref="S24:V24"/>
    <mergeCell ref="D5:E8"/>
    <mergeCell ref="N7:O7"/>
    <mergeCell ref="A22:D22"/>
    <mergeCell ref="G22:J22"/>
    <mergeCell ref="M22:P22"/>
    <mergeCell ref="S22:V22"/>
    <mergeCell ref="A23:D23"/>
    <mergeCell ref="G23:J23"/>
    <mergeCell ref="M23:P23"/>
    <mergeCell ref="S23:V23"/>
    <mergeCell ref="A9:E9"/>
    <mergeCell ref="G9:K9"/>
    <mergeCell ref="M9:Q9"/>
    <mergeCell ref="S9:W9"/>
    <mergeCell ref="B11:C11"/>
    <mergeCell ref="H11:I11"/>
    <mergeCell ref="N11:O11"/>
    <mergeCell ref="T11:U11"/>
    <mergeCell ref="D2:M2"/>
    <mergeCell ref="N3:O3"/>
    <mergeCell ref="N4:O4"/>
    <mergeCell ref="N5:O5"/>
    <mergeCell ref="N6:O6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Виталий Кольт</cp:lastModifiedBy>
  <dcterms:created xsi:type="dcterms:W3CDTF">2019-07-09T09:58:00Z</dcterms:created>
  <dcterms:modified xsi:type="dcterms:W3CDTF">2023-09-06T12:25:05Z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1049-11.2.0.11306</vt:lpwstr>
  </property>
  <property fmtid="{D5CDD505-2E9C-101B-9397-08002B2CF9AE}" pid="3" name="ICV">
    <vt:lpwstr>5C28E9E64DC2471088E346EB745D1E32</vt:lpwstr>
  </property>
</Properties>
</file>